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6036" activeTab="1"/>
  </bookViews>
  <sheets>
    <sheet name="Vinárstvo roka 2020" sheetId="1" r:id="rId1"/>
    <sheet name="Ocenenia 2020" sheetId="2" r:id="rId2"/>
  </sheets>
  <definedNames>
    <definedName name="_xlnm.Print_Area" localSheetId="0">'Vinárstvo roka 2020'!$A$1:$E$72</definedName>
  </definedNames>
  <calcPr calcId="124519"/>
</workbook>
</file>

<file path=xl/calcChain.xml><?xml version="1.0" encoding="utf-8"?>
<calcChain xmlns="http://schemas.openxmlformats.org/spreadsheetml/2006/main">
  <c r="E58" i="1"/>
  <c r="E24"/>
  <c r="E22"/>
  <c r="E30"/>
  <c r="F48" i="2"/>
  <c r="E34" i="1"/>
  <c r="E25"/>
  <c r="E26"/>
  <c r="E28"/>
  <c r="E53"/>
  <c r="E52"/>
  <c r="E37"/>
  <c r="F43" i="2"/>
  <c r="F44"/>
  <c r="F42"/>
  <c r="F45" s="1"/>
  <c r="F37" l="1"/>
  <c r="F38"/>
  <c r="F39"/>
  <c r="F40"/>
  <c r="F14"/>
  <c r="F15"/>
  <c r="F16"/>
  <c r="F17"/>
  <c r="F18"/>
  <c r="F19"/>
  <c r="F20"/>
  <c r="F21"/>
  <c r="F22"/>
  <c r="F13"/>
  <c r="F4"/>
  <c r="F5"/>
  <c r="F6"/>
  <c r="F7"/>
  <c r="F8"/>
  <c r="F9"/>
  <c r="F3"/>
  <c r="F26"/>
  <c r="F27"/>
  <c r="F28"/>
  <c r="F29"/>
  <c r="F30"/>
  <c r="F31"/>
  <c r="F25"/>
  <c r="F12"/>
  <c r="E43" i="1"/>
  <c r="E18"/>
  <c r="E46"/>
  <c r="E45"/>
  <c r="E42"/>
  <c r="E41"/>
  <c r="E33"/>
  <c r="E35"/>
  <c r="E19"/>
  <c r="E50"/>
  <c r="E49"/>
  <c r="E40"/>
  <c r="E32"/>
  <c r="E31"/>
  <c r="E27"/>
  <c r="F34" i="2"/>
  <c r="F36"/>
  <c r="D30" i="1"/>
  <c r="D21"/>
  <c r="D48"/>
  <c r="D16"/>
  <c r="D39"/>
  <c r="D60"/>
  <c r="D64"/>
  <c r="F32" i="2" l="1"/>
  <c r="F41"/>
  <c r="F52"/>
  <c r="F23"/>
  <c r="E39" i="1"/>
  <c r="E16"/>
  <c r="F54" i="2" l="1"/>
  <c r="E61" i="1" s="1"/>
  <c r="E51"/>
  <c r="E48" s="1"/>
  <c r="E21"/>
  <c r="E23"/>
  <c r="E64" l="1"/>
</calcChain>
</file>

<file path=xl/comments1.xml><?xml version="1.0" encoding="utf-8"?>
<comments xmlns="http://schemas.openxmlformats.org/spreadsheetml/2006/main">
  <authors>
    <author>Ta</author>
  </authors>
  <commentList>
    <comment ref="F45" authorId="0">
      <text>
        <r>
          <rPr>
            <b/>
            <sz val="8"/>
            <color indexed="81"/>
            <rFont val="Tahoma"/>
            <family val="2"/>
          </rPr>
          <t>Ta: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<sst xmlns="http://schemas.openxmlformats.org/spreadsheetml/2006/main" count="141" uniqueCount="118">
  <si>
    <t>šampión/víťaz kategórie - počet</t>
  </si>
  <si>
    <t>zlatých medailí</t>
  </si>
  <si>
    <t>strieborných medailí</t>
  </si>
  <si>
    <t>umiestnenie</t>
  </si>
  <si>
    <t>víťaz kategórie</t>
  </si>
  <si>
    <t xml:space="preserve">Údaje žiadateľa: </t>
  </si>
  <si>
    <t xml:space="preserve">Názov firmy: </t>
  </si>
  <si>
    <t xml:space="preserve">Štatutárny zástupca: </t>
  </si>
  <si>
    <t xml:space="preserve">Adresa: </t>
  </si>
  <si>
    <t xml:space="preserve">e-mail: </t>
  </si>
  <si>
    <t>IWSC Londýn</t>
  </si>
  <si>
    <t>Bacchus Madrid</t>
  </si>
  <si>
    <t>Concours Mondial de Bruxelles</t>
  </si>
  <si>
    <t>Mundus vini</t>
  </si>
  <si>
    <t>Muvina Prešov</t>
  </si>
  <si>
    <t>Valtické vinné trhy</t>
  </si>
  <si>
    <t>Vinárstvo</t>
  </si>
  <si>
    <t>Vinohradníctvo</t>
  </si>
  <si>
    <t>Predaj</t>
  </si>
  <si>
    <t>Prezentácia</t>
  </si>
  <si>
    <t>Bodové hodnotenie SPOLU</t>
  </si>
  <si>
    <t>Všeobecne prospešné služby</t>
  </si>
  <si>
    <t>Podiel v %</t>
  </si>
  <si>
    <t>Maximálny počet bodov za kritérium</t>
  </si>
  <si>
    <t>AWC Vienna</t>
  </si>
  <si>
    <t>Hodnotiace kritériá</t>
  </si>
  <si>
    <t xml:space="preserve">• Vlastná degustačná miestnosť </t>
  </si>
  <si>
    <t xml:space="preserve">Mondial du Rosé Cannes </t>
  </si>
  <si>
    <t>• Vlastné laboratórium (laborat. rozbor: SO2, celkové kyseliny, alkohol, pH), 3 body</t>
  </si>
  <si>
    <t>•  Uskutočňovanie exkurzií a degustácií pre verejnosť, 3 b</t>
  </si>
  <si>
    <t>• Pokrytie Horeca (za každých 10 reštaurácií 1 bod), max 5 b</t>
  </si>
  <si>
    <t>• 	Export flašovaného vína minimálne 1000 l/krajinu do zahraničia (1 bod za krajinu, max 3 b)</t>
  </si>
  <si>
    <t>• Účasť na zahraničných veľtrhoch a výstavách s vínom, 1 bod za každú výstavu, max. 3 body</t>
  </si>
  <si>
    <t>Vinalies Internationales Paris</t>
  </si>
  <si>
    <t>Les Grand Concours du Monde Strasbourg</t>
  </si>
  <si>
    <t>Effervescent du Monde</t>
  </si>
  <si>
    <t>Mondial des Pinots - Švajčiarsko</t>
  </si>
  <si>
    <t>Chisinau Wines and Spirits Contest</t>
  </si>
  <si>
    <t>Agrovíno</t>
  </si>
  <si>
    <t>VT Pezinok</t>
  </si>
  <si>
    <t>Víno Tirnavia</t>
  </si>
  <si>
    <t>počet bodov</t>
  </si>
  <si>
    <t>počet</t>
  </si>
  <si>
    <t>Celkový súčet bodov za ocenenia na súťažiach</t>
  </si>
  <si>
    <t>zlatá medaila</t>
  </si>
  <si>
    <t>súčet</t>
  </si>
  <si>
    <t>celkový počet bodov z hárku „OCENENIA"</t>
  </si>
  <si>
    <t>počet hektárov</t>
  </si>
  <si>
    <t>vypĺňate iba žlté políčka</t>
  </si>
  <si>
    <t>zadať 0 alebo 3</t>
  </si>
  <si>
    <t>zadať 0 alebo 5</t>
  </si>
  <si>
    <t>• Pokrytie vinotéky a špecializované predajne (za každé 3 vinotéky/špec. predajne = 1 bod, max 3 b)</t>
  </si>
  <si>
    <t>Názov súťaže</t>
  </si>
  <si>
    <t>zadať počet reštaurácií</t>
  </si>
  <si>
    <t>zadať počet</t>
  </si>
  <si>
    <t>zadať počet krajín</t>
  </si>
  <si>
    <t>zadať počet vinoték</t>
  </si>
  <si>
    <t>za usporiadanie súťaže 3 body</t>
  </si>
  <si>
    <t>zadajte počet</t>
  </si>
  <si>
    <t>áno/nie</t>
  </si>
  <si>
    <t>počet medailí vpisujete do žltých políčok</t>
  </si>
  <si>
    <t>medzinárodné súťaže si skontrolujte na http://www.oiv.int/oiv/info/enconcours</t>
  </si>
  <si>
    <t>Nezabudnite vyplniť obidva hárky - aj ocenenia!!!</t>
  </si>
  <si>
    <t>Decanter</t>
  </si>
  <si>
    <t>Grand Prix Vinex</t>
  </si>
  <si>
    <t>• Za obhospodarovanie vlastných alebo prenajatých vinohradov  0,5 bodu/ha, maximálne 10 bodov</t>
  </si>
  <si>
    <t>• Moderné technologické zariadenie na výrobu vína (riadené kvasenie 1 bod, vlastná plniaca linka 1 bod, filtračné zariadenie 1 bod, vlastné sudy 1 bod, vlastné tanky 1 bod)</t>
  </si>
  <si>
    <t>• Produkcia vína z domácej suroviny 100%, 5 bodov</t>
  </si>
  <si>
    <t>• Diverzita výroby (výroba slovenských vín s CHOP-tichých 3 body, výroba slovenských akostných šumivých vín 2 body)</t>
  </si>
  <si>
    <t>• Investícia do vinárskeho podniku v danom roku - 1 bod za každú investíciu v hodnote min. 10 000 Eur, najviac 5 bodov</t>
  </si>
  <si>
    <t xml:space="preserve">• Podpora zamestnanosti (priemerný počet zamestnancov v trvalom zamestnaneckom pomere 1bod/10 zamestnancov, max 3 body) </t>
  </si>
  <si>
    <t>• 	Vlastná predajňa - samostatná miestnosť určená výhradne pre predaj vína a degustáciu s pravidelným otváracím časom, verejne prístupná, alebo vlastný e-shop 5 bodov</t>
  </si>
  <si>
    <t>• PR alebo marketingová kampaň - printové médiá (články v novinách o oceneniach, firme a pod. – za každý článok 1 bod,  max 3 body), počítajú sa len celoštátne denníky SME, Pravda, Nový čas, HN, Plus, týždenníky a mesačníky (Slovenka, Život)</t>
  </si>
  <si>
    <t>• PR alebo marketingová kampaň – TV - info o vinohradníctve a vinárstve, firme, reklama – za každý druh spotu 1 bod, najviac 3 body - počíta sa len RTVS, JOJ, Markíza, TA3</t>
  </si>
  <si>
    <t xml:space="preserve">• PR alebo marketingová kampaň – rozhlas - info o vinohradníctve a vinárstve, firme, reklama – za každý druh spotu 1 bod, najviac 3 body - počíta sa len RTVS, Expres, Fun radio </t>
  </si>
  <si>
    <t>•  Multimediálna komunikácia (aplikácie, web, sociálne siete - 1 bod za každý druh, najviac 3 body), dokladovať uvedením druhu komunikácie</t>
  </si>
  <si>
    <t>• Usporiadanie súťaže spojenej s propagáciou vín  - 3 body/súťaž, max 3 body</t>
  </si>
  <si>
    <t>• Spolupráca so študentmi (diplomové, bakalárske práce, SVOŠ, usporiadanie podujatia, odbornej prednášky pre študentov - 1 bod za každú činnosť, najviac 3 b</t>
  </si>
  <si>
    <t>• charitatívna činnosť (1 bod za činnosť), max. 2 body</t>
  </si>
  <si>
    <t>• Celospoločensky prospešná činnosť pre celý sektor vinohradníctva a vinárstva (udeľuje prezídium Zväzu spolu so zástupcom časopisu Vinotéka), 1 bod</t>
  </si>
  <si>
    <t>Iné ustanovenia</t>
  </si>
  <si>
    <t>• Vinár nemá nedoplatky voči ŠR ani ZVVS. Preukazuje sa čestným prehlásením.</t>
  </si>
  <si>
    <t>• Za právoplatnú pokutu firme udelenú v danom období za zásadné porušenie zákonov sa odpočítava 1 bod</t>
  </si>
  <si>
    <t>Ocenenia</t>
  </si>
  <si>
    <t>Sakura Award</t>
  </si>
  <si>
    <r>
      <t xml:space="preserve">Iné medzinárodné súťaže                     </t>
    </r>
    <r>
      <rPr>
        <b/>
        <sz val="12"/>
        <rFont val="Arial"/>
        <family val="2"/>
      </rPr>
      <t xml:space="preserve">šampión/víťaz kategórie 6 bodov </t>
    </r>
  </si>
  <si>
    <r>
      <t xml:space="preserve">Medaily z Agrovíno, Vínne trhy Pezinok, Víno Tirnavia, Vitis Aurea Modra, Vienále Topoľčianky                                                </t>
    </r>
    <r>
      <rPr>
        <b/>
        <sz val="12"/>
        <color indexed="8"/>
        <rFont val="Arial"/>
        <family val="2"/>
      </rPr>
      <t>šampión/víťaz kategórie 2 body, zlatá medaila 1 bod</t>
    </r>
    <r>
      <rPr>
        <b/>
        <sz val="14"/>
        <color indexed="8"/>
        <rFont val="Arial"/>
        <family val="2"/>
        <charset val="238"/>
      </rPr>
      <t xml:space="preserve"> </t>
    </r>
  </si>
  <si>
    <t>Vitis Aurea Modra</t>
  </si>
  <si>
    <t>Vienále Topoľčianky</t>
  </si>
  <si>
    <r>
      <rPr>
        <b/>
        <sz val="14"/>
        <color theme="1"/>
        <rFont val="Arial"/>
        <family val="2"/>
      </rPr>
      <t>Víťaz súťaže vín Coop</t>
    </r>
    <r>
      <rPr>
        <sz val="12"/>
        <color theme="1"/>
        <rFont val="Arial"/>
        <family val="2"/>
      </rPr>
      <t xml:space="preserve"> – 1 bod</t>
    </r>
  </si>
  <si>
    <r>
      <rPr>
        <b/>
        <sz val="14"/>
        <color theme="1"/>
        <rFont val="Arial"/>
        <family val="2"/>
      </rPr>
      <t>Víťaz súťaže vín v časopise Vinotéka</t>
    </r>
    <r>
      <rPr>
        <sz val="12"/>
        <color theme="1"/>
        <rFont val="Arial"/>
        <family val="2"/>
      </rPr>
      <t xml:space="preserve"> – 1 bod</t>
    </r>
  </si>
  <si>
    <t>Ocenenie Značkou kvality</t>
  </si>
  <si>
    <t>• Zavedenie systému IFS, HACCP, BRC, FSCC, ISO22000, za každý 1 bod, najviac 3 body</t>
  </si>
  <si>
    <t>0/nie je člen, 3 je člen bez nedoplatkov</t>
  </si>
  <si>
    <r>
      <t xml:space="preserve">1B. V prípade, že víno získa medailu aj ocenenie víťaz kategórie/šampión počíta si body pre každú kategóriu, nielen najvyššie ocenenie.                                 </t>
    </r>
    <r>
      <rPr>
        <b/>
        <sz val="12"/>
        <rFont val="Arial"/>
        <family val="2"/>
      </rPr>
      <t>šampión/víťaz kategórie – 5 bodov, zlatá 3 body</t>
    </r>
  </si>
  <si>
    <t>V prípade, že víno získa ocenenie víťaz kategórie aj umiestnenie počíta si body pre každú kategóriu, nielen najvyššie ocenenie.</t>
  </si>
  <si>
    <r>
      <t xml:space="preserve">Oenoforum </t>
    </r>
    <r>
      <rPr>
        <sz val="12"/>
        <color rgb="FF000000"/>
        <rFont val="Arial"/>
        <family val="2"/>
      </rPr>
      <t>Czech International Wine Competition with Special Sauvignon Award</t>
    </r>
  </si>
  <si>
    <t>zadať počet produktových radov</t>
  </si>
  <si>
    <t>• sponzoring študentov a škôl (3 body za sponzoring), max. 3 body</t>
  </si>
  <si>
    <t>• členstvo vo Zväze výrobcov hrozna a vína na Slovensku bez nedoplatkov 3 body</t>
  </si>
  <si>
    <t>zadať 0 ak nie je alebo 3 ak je</t>
  </si>
  <si>
    <t>áno 5 bodov, nie 0 bodov</t>
  </si>
  <si>
    <t>3 - len tiché vína, 2 body len šumivé vína, 5 bodov obidvoje</t>
  </si>
  <si>
    <t>suma investície</t>
  </si>
  <si>
    <t>počet systémov</t>
  </si>
  <si>
    <t>počet zamestnancov</t>
  </si>
  <si>
    <r>
      <t xml:space="preserve">Medzinárodné súťaže                                           </t>
    </r>
    <r>
      <rPr>
        <sz val="12"/>
        <color indexed="8"/>
        <rFont val="Arial"/>
        <family val="2"/>
      </rPr>
      <t>1A. V prípade, že víno získa medailu aj ocenenie víťaz kategórie/šampión počíta si body pre každú kategóriu, nielen najvyššie ocenenie.</t>
    </r>
    <r>
      <rPr>
        <b/>
        <sz val="14"/>
        <color indexed="8"/>
        <rFont val="Arial"/>
        <family val="2"/>
        <charset val="238"/>
      </rPr>
      <t xml:space="preserve">
</t>
    </r>
    <r>
      <rPr>
        <b/>
        <sz val="12"/>
        <color indexed="8"/>
        <rFont val="Arial"/>
        <family val="2"/>
      </rPr>
      <t>šampión/víťaz kategórie - 10 bodov, zlatá 5 bodov, strieborná 2 body</t>
    </r>
  </si>
  <si>
    <t>Pre to isté víno, si môžete započítať iba jedno ocenenie na výstavách v bodoch 1A A 1B, jedno ocenenie na výstavách v bode 2 a jedno ocenenie na výstavách v bode  4. Oceneného vína musí byť minimálne 1000 l</t>
  </si>
  <si>
    <t>Uveďte Názov Vína, viac vín oddeľujte čiarkami</t>
  </si>
  <si>
    <t>1 bod za každú značku udelenú v danom roku, najviac 5 bodov</t>
  </si>
  <si>
    <t>• 	Diverzita portfólia (za každý produktový rad 1 bod, max 3 body)</t>
  </si>
  <si>
    <t>• Reklama v časopise Vinič a víno - 3 body</t>
  </si>
  <si>
    <t xml:space="preserve">   Vinárstvo roka 2020</t>
  </si>
  <si>
    <t xml:space="preserve">Zväz vinohradníkov a vinárov Slovenska spolu s časopisom Vinotéka v záujme zvýšenia prestíže slovenských vín a propagovania slovenských vinárstiev vypisuje súťaž Vinárstvo roka 2020. Jej cieľom je na základe objektívnych hodnotiacich kritérií posúdiť úroveň a kvalitu slovenských vinárskych firiem a s týmito výsledkami oboznámiť verejnosť. </t>
  </si>
  <si>
    <r>
      <t xml:space="preserve">Spôsob prihlasovania: Vyplnenú prihlášku musíte poslať v elektronickej forme (nazovfirmy.xls)na e-mail: </t>
    </r>
    <r>
      <rPr>
        <b/>
        <sz val="14"/>
        <rFont val="Calibri"/>
        <family val="2"/>
      </rPr>
      <t>officezvvs@gmail.com</t>
    </r>
    <r>
      <rPr>
        <sz val="14"/>
        <rFont val="Calibri"/>
        <family val="2"/>
        <charset val="238"/>
      </rPr>
      <t xml:space="preserve">. 
Podmienky prihlasovania: Akákoľvek právnická alebo fyzická osoba registrovaná v súlade so zákonom č. 313/2009 Z.z. ako výrobca vína a vyrábajúca víno v súlade s platnými právnymi predpismi o vinohradníctve a vinárstve. 
Spôsob hodnotenia: Výber sa uskutoční na základe žiadostí podaných do 31.októbra 2020. Sekretariát Zväzu spolu so zástupcom časopisu Vinotéka uskutoční kontrolu prihlásených žiadostí a žiadosť s najvyšším počtom bodov získava titul Vinárstvo roka. V prípade rovnosti bodov rozhoduje počet bodov za ocenenia; v prípade rovnosti bodov v kategórii ocenenie rozhoduje počet zlatých medailí. 
Iné ustanovenia: Vinárstvo roka bude mať právo na používanie titulu „Vinárstvo roka 2020“ a hologramov s označením „Vinárstvo roka 2020“. Víťaz súťaže bude nominovaný aj na ocenenie Vinárstvo roka, ktoré usporadúva spoločnosť Gurmán na Slovensku. 
Súťaže sa nemôže zúčastniť víťaz predchádzajúcich 5 ročníkov „Vinárstvo roka“.  V prípade, že sa dokáže nepravdivosť údajov, 
bude firma z hodnotenia vylúčená. Organizátor si vyhradzuje právo na zmeny v štatúte súťaže. 
</t>
    </r>
    <r>
      <rPr>
        <b/>
        <sz val="14"/>
        <color indexed="57"/>
        <rFont val="Calibri"/>
        <family val="2"/>
        <charset val="238"/>
      </rPr>
      <t>Termín podávania prihlášok: do 31. 10. 2020
Hodnotenie prihlásených žiadostí: november 2020 
Termín udeľovania ocenenia:  Slovenské víno 2020
Miesto udeľovania: Slovenské víno 2020</t>
    </r>
    <r>
      <rPr>
        <sz val="14"/>
        <rFont val="Calibri"/>
        <family val="2"/>
        <charset val="238"/>
      </rPr>
      <t xml:space="preserve">
</t>
    </r>
  </si>
  <si>
    <t>Umiestnenie v NSV SR 2020</t>
  </si>
  <si>
    <t>Počet bodov - rok 2020</t>
  </si>
  <si>
    <t>• Za výsadbu vlastných nových vinohradov  5 bodov/ha, maximálne 20 bodov (výsadba štepu v termíne od 1.11.2019 do 31.10.2020)</t>
  </si>
</sst>
</file>

<file path=xl/styles.xml><?xml version="1.0" encoding="utf-8"?>
<styleSheet xmlns="http://schemas.openxmlformats.org/spreadsheetml/2006/main">
  <fonts count="4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6"/>
      <color indexed="10"/>
      <name val="Calibri"/>
      <family val="2"/>
      <charset val="238"/>
    </font>
    <font>
      <sz val="16"/>
      <color indexed="62"/>
      <name val="Calibri"/>
      <family val="2"/>
      <charset val="238"/>
    </font>
    <font>
      <b/>
      <sz val="36"/>
      <color indexed="8"/>
      <name val="Calibri"/>
      <family val="2"/>
      <charset val="238"/>
    </font>
    <font>
      <sz val="14"/>
      <name val="Calibri"/>
      <family val="2"/>
      <charset val="238"/>
    </font>
    <font>
      <sz val="14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4"/>
      <color indexed="57"/>
      <name val="Calibri"/>
      <family val="2"/>
      <charset val="238"/>
    </font>
    <font>
      <sz val="12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i/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4"/>
      <color indexed="10"/>
      <name val="Calibri"/>
      <family val="2"/>
      <charset val="238"/>
    </font>
    <font>
      <b/>
      <i/>
      <sz val="16"/>
      <color indexed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</font>
    <font>
      <sz val="16"/>
      <name val="Calibri"/>
      <family val="2"/>
      <scheme val="minor"/>
    </font>
    <font>
      <b/>
      <sz val="16"/>
      <color rgb="FFFF0000"/>
      <name val="Calibri"/>
      <family val="2"/>
    </font>
    <font>
      <b/>
      <sz val="14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indexed="8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23FD2D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0" fillId="0" borderId="2" xfId="0" applyFill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5" fillId="0" borderId="0" xfId="0" applyFont="1" applyFill="1" applyBorder="1" applyAlignment="1"/>
    <xf numFmtId="0" fontId="5" fillId="2" borderId="4" xfId="0" applyFont="1" applyFill="1" applyBorder="1" applyAlignment="1"/>
    <xf numFmtId="0" fontId="5" fillId="2" borderId="6" xfId="0" applyFont="1" applyFill="1" applyBorder="1" applyAlignment="1"/>
    <xf numFmtId="0" fontId="5" fillId="0" borderId="7" xfId="0" applyFont="1" applyFill="1" applyBorder="1" applyAlignment="1"/>
    <xf numFmtId="0" fontId="5" fillId="0" borderId="8" xfId="0" applyFont="1" applyFill="1" applyBorder="1" applyAlignment="1"/>
    <xf numFmtId="0" fontId="5" fillId="0" borderId="9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Continuous" vertical="top" wrapText="1"/>
    </xf>
    <xf numFmtId="0" fontId="5" fillId="0" borderId="6" xfId="0" applyFont="1" applyFill="1" applyBorder="1" applyAlignment="1">
      <alignment horizontal="centerContinuous" vertical="top" wrapText="1"/>
    </xf>
    <xf numFmtId="0" fontId="5" fillId="0" borderId="0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9" fillId="0" borderId="0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Continuous" vertical="top" wrapText="1"/>
    </xf>
    <xf numFmtId="0" fontId="15" fillId="0" borderId="0" xfId="0" applyFo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/>
    <xf numFmtId="0" fontId="18" fillId="0" borderId="0" xfId="0" applyFont="1"/>
    <xf numFmtId="0" fontId="15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/>
    <xf numFmtId="0" fontId="18" fillId="3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0" fontId="23" fillId="0" borderId="0" xfId="0" applyFont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9" fontId="2" fillId="0" borderId="1" xfId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5" borderId="1" xfId="0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8" fillId="5" borderId="12" xfId="0" applyFont="1" applyFill="1" applyBorder="1" applyProtection="1">
      <protection locked="0"/>
    </xf>
    <xf numFmtId="0" fontId="18" fillId="0" borderId="12" xfId="0" applyFont="1" applyBorder="1" applyAlignment="1">
      <alignment horizontal="center"/>
    </xf>
    <xf numFmtId="0" fontId="14" fillId="0" borderId="12" xfId="0" applyFont="1" applyFill="1" applyBorder="1" applyAlignment="1">
      <alignment vertical="top" wrapText="1"/>
    </xf>
    <xf numFmtId="0" fontId="21" fillId="0" borderId="12" xfId="0" applyFont="1" applyBorder="1"/>
    <xf numFmtId="0" fontId="14" fillId="0" borderId="12" xfId="0" applyFont="1" applyFill="1" applyBorder="1" applyAlignment="1">
      <alignment vertical="top"/>
    </xf>
    <xf numFmtId="0" fontId="20" fillId="6" borderId="12" xfId="0" applyFont="1" applyFill="1" applyBorder="1" applyProtection="1">
      <protection locked="0"/>
    </xf>
    <xf numFmtId="0" fontId="18" fillId="0" borderId="0" xfId="0" applyFont="1" applyBorder="1"/>
    <xf numFmtId="0" fontId="25" fillId="0" borderId="0" xfId="0" applyFont="1" applyFill="1" applyBorder="1" applyAlignment="1">
      <alignment wrapText="1"/>
    </xf>
    <xf numFmtId="0" fontId="0" fillId="7" borderId="1" xfId="0" applyFill="1" applyBorder="1" applyAlignment="1" applyProtection="1">
      <alignment horizontal="center" vertical="top" wrapText="1"/>
      <protection locked="0"/>
    </xf>
    <xf numFmtId="0" fontId="18" fillId="0" borderId="0" xfId="0" applyFont="1" applyAlignment="1">
      <alignment wrapText="1"/>
    </xf>
    <xf numFmtId="0" fontId="5" fillId="7" borderId="0" xfId="0" applyFont="1" applyFill="1" applyBorder="1" applyAlignment="1" applyProtection="1">
      <alignment wrapText="1"/>
      <protection locked="0"/>
    </xf>
    <xf numFmtId="0" fontId="5" fillId="7" borderId="8" xfId="0" applyFont="1" applyFill="1" applyBorder="1" applyAlignment="1" applyProtection="1">
      <alignment wrapText="1"/>
      <protection locked="0"/>
    </xf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6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/>
    <xf numFmtId="0" fontId="29" fillId="0" borderId="0" xfId="0" applyFont="1" applyFill="1" applyBorder="1" applyAlignment="1">
      <alignment wrapText="1"/>
    </xf>
    <xf numFmtId="0" fontId="2" fillId="2" borderId="2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0" fontId="4" fillId="2" borderId="4" xfId="0" applyFont="1" applyFill="1" applyBorder="1" applyAlignment="1" applyProtection="1">
      <alignment horizontal="center" vertical="top" wrapText="1"/>
    </xf>
    <xf numFmtId="0" fontId="6" fillId="2" borderId="6" xfId="0" applyFont="1" applyFill="1" applyBorder="1" applyAlignment="1" applyProtection="1">
      <alignment horizontal="center" vertical="top" wrapText="1"/>
    </xf>
    <xf numFmtId="0" fontId="0" fillId="0" borderId="1" xfId="0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center" vertical="top"/>
    </xf>
    <xf numFmtId="9" fontId="6" fillId="0" borderId="7" xfId="1" applyFont="1" applyFill="1" applyBorder="1" applyAlignment="1" applyProtection="1">
      <alignment horizontal="center" vertical="top"/>
    </xf>
    <xf numFmtId="0" fontId="6" fillId="0" borderId="1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vertical="top" wrapText="1"/>
    </xf>
    <xf numFmtId="0" fontId="0" fillId="0" borderId="1" xfId="0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7" xfId="0" applyFont="1" applyFill="1" applyBorder="1" applyAlignment="1" applyProtection="1">
      <alignment horizontal="center" vertical="top"/>
    </xf>
    <xf numFmtId="0" fontId="7" fillId="0" borderId="10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vertical="top" wrapText="1"/>
    </xf>
    <xf numFmtId="0" fontId="0" fillId="0" borderId="1" xfId="0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horizontal="center" vertical="top" wrapText="1"/>
    </xf>
    <xf numFmtId="0" fontId="5" fillId="0" borderId="7" xfId="0" applyFont="1" applyFill="1" applyBorder="1" applyAlignment="1" applyProtection="1">
      <alignment horizontal="center" vertical="top" wrapText="1"/>
    </xf>
    <xf numFmtId="0" fontId="7" fillId="0" borderId="10" xfId="0" applyFont="1" applyFill="1" applyBorder="1" applyAlignment="1" applyProtection="1">
      <alignment horizontal="center" vertical="top" wrapText="1"/>
    </xf>
    <xf numFmtId="0" fontId="28" fillId="0" borderId="0" xfId="0" applyFont="1" applyAlignment="1" applyProtection="1">
      <alignment horizontal="justify"/>
    </xf>
    <xf numFmtId="0" fontId="5" fillId="0" borderId="0" xfId="0" applyFont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center" vertical="top" wrapText="1"/>
    </xf>
    <xf numFmtId="0" fontId="24" fillId="0" borderId="0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/>
    </xf>
    <xf numFmtId="0" fontId="2" fillId="2" borderId="3" xfId="0" applyFont="1" applyFill="1" applyBorder="1" applyAlignment="1" applyProtection="1">
      <alignment horizontal="center" vertical="top"/>
    </xf>
    <xf numFmtId="0" fontId="6" fillId="2" borderId="8" xfId="0" applyFont="1" applyFill="1" applyBorder="1" applyAlignment="1" applyProtection="1">
      <alignment vertical="top" wrapText="1"/>
    </xf>
    <xf numFmtId="0" fontId="6" fillId="2" borderId="8" xfId="0" applyFont="1" applyFill="1" applyBorder="1" applyAlignment="1" applyProtection="1">
      <alignment horizontal="center" vertical="top"/>
    </xf>
    <xf numFmtId="9" fontId="6" fillId="2" borderId="9" xfId="1" applyFont="1" applyFill="1" applyBorder="1" applyAlignment="1" applyProtection="1">
      <alignment horizontal="center" vertical="top"/>
    </xf>
    <xf numFmtId="0" fontId="6" fillId="2" borderId="11" xfId="0" applyFont="1" applyFill="1" applyBorder="1" applyAlignment="1" applyProtection="1">
      <alignment horizontal="center" vertical="top"/>
    </xf>
    <xf numFmtId="0" fontId="30" fillId="2" borderId="5" xfId="0" applyFont="1" applyFill="1" applyBorder="1" applyAlignment="1" applyProtection="1">
      <alignment horizontal="center" vertical="top" wrapText="1"/>
    </xf>
    <xf numFmtId="0" fontId="31" fillId="0" borderId="5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vertical="top" wrapText="1"/>
    </xf>
    <xf numFmtId="0" fontId="33" fillId="0" borderId="0" xfId="0" applyFont="1" applyFill="1" applyBorder="1" applyAlignment="1" applyProtection="1">
      <alignment vertical="top" wrapText="1"/>
    </xf>
    <xf numFmtId="0" fontId="18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vertical="top" wrapText="1"/>
    </xf>
    <xf numFmtId="0" fontId="39" fillId="0" borderId="0" xfId="0" applyFont="1"/>
    <xf numFmtId="0" fontId="40" fillId="0" borderId="0" xfId="0" applyFont="1"/>
    <xf numFmtId="0" fontId="42" fillId="0" borderId="0" xfId="0" applyFont="1"/>
    <xf numFmtId="0" fontId="20" fillId="0" borderId="0" xfId="0" applyFont="1" applyFill="1" applyProtection="1">
      <protection locked="0"/>
    </xf>
    <xf numFmtId="0" fontId="18" fillId="0" borderId="0" xfId="0" applyFont="1" applyFill="1" applyBorder="1" applyProtection="1">
      <protection locked="0"/>
    </xf>
    <xf numFmtId="0" fontId="0" fillId="7" borderId="1" xfId="0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18" fillId="0" borderId="13" xfId="0" applyFont="1" applyBorder="1" applyAlignment="1">
      <alignment wrapText="1"/>
    </xf>
    <xf numFmtId="0" fontId="18" fillId="0" borderId="0" xfId="0" applyFont="1" applyFill="1"/>
    <xf numFmtId="0" fontId="43" fillId="0" borderId="0" xfId="0" applyFont="1" applyAlignment="1">
      <alignment horizontal="justify"/>
    </xf>
    <xf numFmtId="0" fontId="18" fillId="0" borderId="0" xfId="0" applyFont="1" applyFill="1" applyAlignment="1">
      <alignment horizontal="center"/>
    </xf>
    <xf numFmtId="0" fontId="18" fillId="7" borderId="14" xfId="0" applyFont="1" applyFill="1" applyBorder="1"/>
    <xf numFmtId="0" fontId="18" fillId="0" borderId="1" xfId="0" applyFont="1" applyFill="1" applyBorder="1"/>
    <xf numFmtId="0" fontId="32" fillId="0" borderId="0" xfId="0" applyFont="1" applyFill="1" applyBorder="1" applyAlignment="1">
      <alignment vertical="top"/>
    </xf>
    <xf numFmtId="0" fontId="18" fillId="9" borderId="0" xfId="0" applyFont="1" applyFill="1" applyAlignment="1">
      <alignment horizontal="center"/>
    </xf>
    <xf numFmtId="0" fontId="18" fillId="0" borderId="12" xfId="0" applyFont="1" applyBorder="1"/>
    <xf numFmtId="0" fontId="38" fillId="0" borderId="12" xfId="0" applyFont="1" applyBorder="1" applyAlignment="1">
      <alignment horizontal="justify"/>
    </xf>
    <xf numFmtId="0" fontId="19" fillId="0" borderId="0" xfId="0" applyFont="1"/>
    <xf numFmtId="0" fontId="28" fillId="10" borderId="0" xfId="0" applyFont="1" applyFill="1" applyAlignment="1" applyProtection="1">
      <alignment horizontal="justify"/>
    </xf>
    <xf numFmtId="0" fontId="5" fillId="10" borderId="0" xfId="0" applyFont="1" applyFill="1" applyBorder="1" applyAlignment="1" applyProtection="1">
      <alignment horizontal="center" vertical="top"/>
    </xf>
    <xf numFmtId="0" fontId="5" fillId="10" borderId="7" xfId="0" applyFont="1" applyFill="1" applyBorder="1" applyAlignment="1" applyProtection="1">
      <alignment horizontal="center" vertical="top"/>
    </xf>
    <xf numFmtId="0" fontId="7" fillId="10" borderId="10" xfId="0" applyFont="1" applyFill="1" applyBorder="1" applyAlignment="1" applyProtection="1">
      <alignment horizontal="center" vertical="top" wrapText="1"/>
    </xf>
    <xf numFmtId="0" fontId="0" fillId="10" borderId="1" xfId="0" applyFill="1" applyBorder="1" applyAlignment="1" applyProtection="1">
      <alignment horizontal="center" vertical="top" wrapText="1"/>
      <protection locked="0"/>
    </xf>
    <xf numFmtId="0" fontId="3" fillId="10" borderId="1" xfId="0" applyFont="1" applyFill="1" applyBorder="1" applyAlignment="1">
      <alignment horizontal="center" vertical="top" wrapText="1"/>
    </xf>
    <xf numFmtId="0" fontId="5" fillId="10" borderId="0" xfId="0" applyFont="1" applyFill="1" applyBorder="1" applyAlignment="1" applyProtection="1">
      <alignment vertical="top" wrapText="1"/>
    </xf>
    <xf numFmtId="0" fontId="0" fillId="10" borderId="0" xfId="0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8" fillId="0" borderId="5" xfId="0" applyFont="1" applyBorder="1" applyAlignment="1"/>
    <xf numFmtId="0" fontId="18" fillId="0" borderId="11" xfId="0" applyFont="1" applyBorder="1" applyAlignment="1"/>
    <xf numFmtId="0" fontId="38" fillId="0" borderId="6" xfId="0" applyFont="1" applyBorder="1" applyAlignment="1">
      <alignment horizontal="justify"/>
    </xf>
    <xf numFmtId="0" fontId="0" fillId="0" borderId="7" xfId="0" applyBorder="1"/>
    <xf numFmtId="0" fontId="0" fillId="0" borderId="9" xfId="0" applyBorder="1"/>
    <xf numFmtId="0" fontId="18" fillId="0" borderId="0" xfId="0" applyFont="1" applyAlignment="1"/>
    <xf numFmtId="0" fontId="18" fillId="0" borderId="5" xfId="0" applyFont="1" applyFill="1" applyBorder="1" applyAlignment="1" applyProtection="1">
      <protection locked="0"/>
    </xf>
    <xf numFmtId="0" fontId="18" fillId="0" borderId="11" xfId="0" applyFont="1" applyFill="1" applyBorder="1" applyAlignment="1" applyProtection="1">
      <protection locked="0"/>
    </xf>
    <xf numFmtId="0" fontId="18" fillId="0" borderId="0" xfId="0" applyFont="1" applyFill="1" applyBorder="1"/>
    <xf numFmtId="0" fontId="18" fillId="10" borderId="0" xfId="0" applyFont="1" applyFill="1" applyBorder="1"/>
    <xf numFmtId="0" fontId="18" fillId="7" borderId="12" xfId="0" applyFont="1" applyFill="1" applyBorder="1"/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colors>
    <mruColors>
      <color rgb="FF23FD2D"/>
      <color rgb="FF22FEE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1958340</xdr:colOff>
      <xdr:row>1</xdr:row>
      <xdr:rowOff>693420</xdr:rowOff>
    </xdr:to>
    <xdr:pic>
      <xdr:nvPicPr>
        <xdr:cNvPr id="1026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82880"/>
          <a:ext cx="195834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69"/>
  <sheetViews>
    <sheetView topLeftCell="A79" zoomScale="80" zoomScaleNormal="80" zoomScaleSheetLayoutView="90" workbookViewId="0">
      <selection activeCell="F69" sqref="F69"/>
    </sheetView>
  </sheetViews>
  <sheetFormatPr defaultColWidth="9.109375" defaultRowHeight="14.4"/>
  <cols>
    <col min="1" max="1" width="10" style="1" customWidth="1"/>
    <col min="2" max="2" width="114.88671875" style="25" customWidth="1"/>
    <col min="3" max="3" width="17.88671875" style="2" customWidth="1"/>
    <col min="4" max="4" width="9.33203125" style="2" hidden="1" customWidth="1"/>
    <col min="5" max="5" width="20.44140625" style="2" customWidth="1"/>
    <col min="6" max="6" width="16.109375" style="40" customWidth="1"/>
    <col min="7" max="7" width="20.88671875" style="40" customWidth="1"/>
    <col min="8" max="8" width="15.5546875" style="2" customWidth="1"/>
    <col min="9" max="9" width="43.33203125" style="2" customWidth="1"/>
    <col min="10" max="16384" width="9.109375" style="2"/>
  </cols>
  <sheetData>
    <row r="2" spans="1:7" ht="56.25" customHeight="1">
      <c r="B2" s="26" t="s">
        <v>112</v>
      </c>
    </row>
    <row r="3" spans="1:7" ht="21">
      <c r="B3" s="22"/>
      <c r="C3" s="12"/>
      <c r="D3" s="12"/>
      <c r="E3" s="12"/>
    </row>
    <row r="4" spans="1:7" ht="21">
      <c r="A4" s="6"/>
      <c r="B4" s="23" t="s">
        <v>5</v>
      </c>
      <c r="C4" s="13"/>
      <c r="D4" s="13"/>
      <c r="E4" s="14"/>
    </row>
    <row r="5" spans="1:7" ht="21">
      <c r="A5" s="5"/>
      <c r="B5" s="58" t="s">
        <v>6</v>
      </c>
      <c r="C5" s="12"/>
      <c r="D5" s="12"/>
      <c r="E5" s="15"/>
    </row>
    <row r="6" spans="1:7" ht="21">
      <c r="A6" s="5"/>
      <c r="B6" s="58" t="s">
        <v>7</v>
      </c>
      <c r="C6" s="12"/>
      <c r="D6" s="12"/>
      <c r="E6" s="15"/>
    </row>
    <row r="7" spans="1:7" ht="21">
      <c r="A7" s="5"/>
      <c r="B7" s="58" t="s">
        <v>8</v>
      </c>
      <c r="C7" s="12"/>
      <c r="D7" s="12"/>
      <c r="E7" s="15"/>
    </row>
    <row r="8" spans="1:7" ht="21">
      <c r="A8" s="7"/>
      <c r="B8" s="59" t="s">
        <v>9</v>
      </c>
      <c r="C8" s="16"/>
      <c r="D8" s="16"/>
      <c r="E8" s="17"/>
    </row>
    <row r="9" spans="1:7" ht="21">
      <c r="B9" s="22"/>
      <c r="C9" s="12"/>
      <c r="D9" s="12"/>
      <c r="E9" s="12"/>
    </row>
    <row r="10" spans="1:7" ht="21">
      <c r="B10" s="22"/>
      <c r="C10" s="12"/>
      <c r="D10" s="12"/>
      <c r="E10" s="12"/>
    </row>
    <row r="11" spans="1:7" s="63" customFormat="1" ht="21">
      <c r="A11" s="60"/>
      <c r="B11" s="64" t="s">
        <v>62</v>
      </c>
      <c r="C11" s="61"/>
      <c r="D11" s="61"/>
      <c r="E11" s="61"/>
      <c r="F11" s="62"/>
      <c r="G11" s="62"/>
    </row>
    <row r="12" spans="1:7" ht="21">
      <c r="B12" s="55"/>
      <c r="C12" s="12"/>
      <c r="D12" s="12"/>
      <c r="E12" s="18"/>
    </row>
    <row r="13" spans="1:7" ht="21">
      <c r="B13" s="22"/>
      <c r="C13" s="18"/>
      <c r="D13" s="18"/>
      <c r="E13" s="18"/>
    </row>
    <row r="14" spans="1:7" s="8" customFormat="1" ht="66.75" customHeight="1">
      <c r="A14" s="65"/>
      <c r="B14" s="66" t="s">
        <v>25</v>
      </c>
      <c r="C14" s="67" t="s">
        <v>23</v>
      </c>
      <c r="D14" s="68" t="s">
        <v>22</v>
      </c>
      <c r="E14" s="99" t="s">
        <v>116</v>
      </c>
      <c r="F14" s="100" t="s">
        <v>48</v>
      </c>
      <c r="G14" s="44"/>
    </row>
    <row r="15" spans="1:7" ht="21">
      <c r="A15" s="69"/>
      <c r="B15" s="70"/>
      <c r="C15" s="71"/>
      <c r="D15" s="72"/>
      <c r="E15" s="73"/>
      <c r="F15" s="41"/>
      <c r="G15" s="41"/>
    </row>
    <row r="16" spans="1:7" s="10" customFormat="1" ht="21">
      <c r="A16" s="74">
        <v>1</v>
      </c>
      <c r="B16" s="75" t="s">
        <v>17</v>
      </c>
      <c r="C16" s="76">
        <v>30</v>
      </c>
      <c r="D16" s="77" t="e">
        <f>C16/C$64</f>
        <v>#DIV/0!</v>
      </c>
      <c r="E16" s="78">
        <f>SUM(E18:E19)</f>
        <v>0</v>
      </c>
      <c r="F16" s="42"/>
      <c r="G16" s="44"/>
    </row>
    <row r="17" spans="1:8" s="10" customFormat="1" ht="21">
      <c r="A17" s="74"/>
      <c r="B17" s="79"/>
      <c r="C17" s="76"/>
      <c r="D17" s="77"/>
      <c r="E17" s="78"/>
      <c r="F17" s="42" t="s">
        <v>47</v>
      </c>
      <c r="G17" s="44"/>
    </row>
    <row r="18" spans="1:8" s="11" customFormat="1" ht="42">
      <c r="A18" s="80"/>
      <c r="B18" s="79" t="s">
        <v>65</v>
      </c>
      <c r="C18" s="81">
        <v>10</v>
      </c>
      <c r="D18" s="82"/>
      <c r="E18" s="83">
        <f>IF(F18&gt;20,10,0.5*F18)</f>
        <v>0</v>
      </c>
      <c r="F18" s="46"/>
      <c r="G18" s="45"/>
    </row>
    <row r="19" spans="1:8" s="11" customFormat="1" ht="42">
      <c r="A19" s="80"/>
      <c r="B19" s="129" t="s">
        <v>117</v>
      </c>
      <c r="C19" s="81">
        <v>20</v>
      </c>
      <c r="D19" s="82"/>
      <c r="E19" s="83">
        <f>IF(F19&gt;4,20,5*F19)</f>
        <v>0</v>
      </c>
      <c r="F19" s="46"/>
      <c r="G19" s="45"/>
    </row>
    <row r="20" spans="1:8" s="11" customFormat="1" ht="21">
      <c r="A20" s="80"/>
      <c r="B20" s="79"/>
      <c r="C20" s="81"/>
      <c r="D20" s="82"/>
      <c r="E20" s="83"/>
      <c r="F20" s="43"/>
      <c r="G20" s="43"/>
    </row>
    <row r="21" spans="1:8" s="10" customFormat="1" ht="21">
      <c r="A21" s="74">
        <v>2</v>
      </c>
      <c r="B21" s="75" t="s">
        <v>16</v>
      </c>
      <c r="C21" s="76">
        <v>29</v>
      </c>
      <c r="D21" s="77" t="e">
        <f>C21/C$64</f>
        <v>#DIV/0!</v>
      </c>
      <c r="E21" s="78">
        <f>SUM(E22:E27)</f>
        <v>0</v>
      </c>
      <c r="F21" s="42" t="s">
        <v>42</v>
      </c>
      <c r="G21" s="44"/>
    </row>
    <row r="22" spans="1:8" s="11" customFormat="1" ht="42">
      <c r="A22" s="80"/>
      <c r="B22" s="79" t="s">
        <v>66</v>
      </c>
      <c r="C22" s="81">
        <v>5</v>
      </c>
      <c r="D22" s="82"/>
      <c r="E22" s="83">
        <f>F22</f>
        <v>0</v>
      </c>
      <c r="F22" s="56"/>
      <c r="G22" s="45" t="s">
        <v>54</v>
      </c>
    </row>
    <row r="23" spans="1:8" s="11" customFormat="1" ht="28.8">
      <c r="A23" s="80"/>
      <c r="B23" s="79" t="s">
        <v>67</v>
      </c>
      <c r="C23" s="81">
        <v>5</v>
      </c>
      <c r="D23" s="82"/>
      <c r="E23" s="83">
        <f>F23</f>
        <v>0</v>
      </c>
      <c r="F23" s="56"/>
      <c r="G23" s="45" t="s">
        <v>101</v>
      </c>
    </row>
    <row r="24" spans="1:8" s="11" customFormat="1" ht="43.2">
      <c r="A24" s="80"/>
      <c r="B24" s="79" t="s">
        <v>68</v>
      </c>
      <c r="C24" s="81">
        <v>5</v>
      </c>
      <c r="D24" s="82"/>
      <c r="E24" s="83">
        <f>F24</f>
        <v>0</v>
      </c>
      <c r="F24" s="56"/>
      <c r="G24" s="45" t="s">
        <v>102</v>
      </c>
    </row>
    <row r="25" spans="1:8" s="11" customFormat="1" ht="42">
      <c r="A25" s="80"/>
      <c r="B25" s="79" t="s">
        <v>69</v>
      </c>
      <c r="C25" s="81">
        <v>5</v>
      </c>
      <c r="D25" s="82"/>
      <c r="E25" s="83">
        <f>IF(F25&gt;50000,5,F25/10000)</f>
        <v>0</v>
      </c>
      <c r="F25" s="46"/>
      <c r="G25" s="45" t="s">
        <v>103</v>
      </c>
    </row>
    <row r="26" spans="1:8" s="11" customFormat="1" ht="21">
      <c r="A26" s="80"/>
      <c r="B26" s="79" t="s">
        <v>92</v>
      </c>
      <c r="C26" s="81">
        <v>3</v>
      </c>
      <c r="D26" s="82"/>
      <c r="E26" s="83">
        <f>IF(F26&gt;3,3,F26)</f>
        <v>0</v>
      </c>
      <c r="F26" s="46"/>
      <c r="G26" s="45" t="s">
        <v>104</v>
      </c>
    </row>
    <row r="27" spans="1:8" s="11" customFormat="1" ht="21">
      <c r="A27" s="80"/>
      <c r="B27" s="79" t="s">
        <v>28</v>
      </c>
      <c r="C27" s="81">
        <v>3</v>
      </c>
      <c r="D27" s="82"/>
      <c r="E27" s="83">
        <f>F27</f>
        <v>0</v>
      </c>
      <c r="F27" s="46"/>
      <c r="G27" s="45" t="s">
        <v>49</v>
      </c>
    </row>
    <row r="28" spans="1:8" s="11" customFormat="1" ht="42">
      <c r="A28" s="80"/>
      <c r="B28" s="79" t="s">
        <v>70</v>
      </c>
      <c r="C28" s="81">
        <v>3</v>
      </c>
      <c r="D28" s="82"/>
      <c r="E28" s="83">
        <f>IF(F28/10&gt;3,3,F28/10)</f>
        <v>0</v>
      </c>
      <c r="F28" s="46"/>
      <c r="G28" s="45" t="s">
        <v>105</v>
      </c>
    </row>
    <row r="29" spans="1:8" s="11" customFormat="1" ht="21">
      <c r="A29" s="80"/>
      <c r="B29" s="79"/>
      <c r="C29" s="81"/>
      <c r="D29" s="82"/>
      <c r="E29" s="83"/>
      <c r="F29" s="43"/>
      <c r="G29" s="43"/>
    </row>
    <row r="30" spans="1:8" s="10" customFormat="1" ht="21">
      <c r="A30" s="74">
        <v>3</v>
      </c>
      <c r="B30" s="75" t="s">
        <v>18</v>
      </c>
      <c r="C30" s="76">
        <v>22</v>
      </c>
      <c r="D30" s="77" t="e">
        <f>C30/C$64</f>
        <v>#DIV/0!</v>
      </c>
      <c r="E30" s="78">
        <f>SUM(E31:E37)</f>
        <v>0</v>
      </c>
      <c r="F30" s="42"/>
      <c r="G30" s="44"/>
      <c r="H30" s="118"/>
    </row>
    <row r="31" spans="1:8" s="10" customFormat="1" ht="42">
      <c r="A31" s="74"/>
      <c r="B31" s="79" t="s">
        <v>71</v>
      </c>
      <c r="C31" s="81">
        <v>5</v>
      </c>
      <c r="D31" s="82"/>
      <c r="E31" s="83">
        <f>F31</f>
        <v>0</v>
      </c>
      <c r="F31" s="47"/>
      <c r="G31" s="45" t="s">
        <v>50</v>
      </c>
    </row>
    <row r="32" spans="1:8" s="10" customFormat="1" ht="21">
      <c r="A32" s="74"/>
      <c r="B32" s="79" t="s">
        <v>29</v>
      </c>
      <c r="C32" s="81">
        <v>3</v>
      </c>
      <c r="D32" s="82"/>
      <c r="E32" s="83">
        <f>F32</f>
        <v>0</v>
      </c>
      <c r="F32" s="47"/>
      <c r="G32" s="45" t="s">
        <v>49</v>
      </c>
    </row>
    <row r="33" spans="1:7" s="11" customFormat="1" ht="21">
      <c r="A33" s="80"/>
      <c r="B33" s="79" t="s">
        <v>30</v>
      </c>
      <c r="C33" s="81">
        <v>5</v>
      </c>
      <c r="D33" s="82"/>
      <c r="E33" s="83">
        <f>IF(F33&gt;50,5,F33/10)</f>
        <v>0</v>
      </c>
      <c r="F33" s="46"/>
      <c r="G33" s="45" t="s">
        <v>53</v>
      </c>
    </row>
    <row r="34" spans="1:7" s="11" customFormat="1" ht="42">
      <c r="A34" s="80"/>
      <c r="B34" s="79" t="s">
        <v>51</v>
      </c>
      <c r="C34" s="81">
        <v>3</v>
      </c>
      <c r="D34" s="82"/>
      <c r="E34" s="83">
        <f>IF(F34&gt;9,3,F34/3)</f>
        <v>0</v>
      </c>
      <c r="F34" s="46"/>
      <c r="G34" s="45" t="s">
        <v>56</v>
      </c>
    </row>
    <row r="35" spans="1:7" s="11" customFormat="1" ht="46.2" customHeight="1">
      <c r="A35" s="80"/>
      <c r="B35" s="79" t="s">
        <v>31</v>
      </c>
      <c r="C35" s="81">
        <v>3</v>
      </c>
      <c r="D35" s="82"/>
      <c r="E35" s="83">
        <f>IF(F35&gt;3,3,F35)</f>
        <v>0</v>
      </c>
      <c r="F35" s="46"/>
      <c r="G35" s="45" t="s">
        <v>55</v>
      </c>
    </row>
    <row r="36" spans="1:7" s="11" customFormat="1" ht="6.75" hidden="1" customHeight="1">
      <c r="A36" s="80"/>
      <c r="B36" s="84"/>
      <c r="C36" s="81"/>
      <c r="D36" s="82"/>
      <c r="E36" s="83"/>
      <c r="F36" s="43"/>
      <c r="G36" s="43"/>
    </row>
    <row r="37" spans="1:7" s="11" customFormat="1" ht="46.2" customHeight="1">
      <c r="A37" s="80"/>
      <c r="B37" s="79" t="s">
        <v>110</v>
      </c>
      <c r="C37" s="81">
        <v>3</v>
      </c>
      <c r="D37" s="82"/>
      <c r="E37" s="83">
        <f>IF(F37&gt;3,3,F37)</f>
        <v>0</v>
      </c>
      <c r="F37" s="46"/>
      <c r="G37" s="45" t="s">
        <v>97</v>
      </c>
    </row>
    <row r="38" spans="1:7" s="11" customFormat="1" ht="19.5" customHeight="1">
      <c r="A38" s="80"/>
      <c r="B38" s="84"/>
      <c r="C38" s="81"/>
      <c r="D38" s="82"/>
      <c r="E38" s="83"/>
      <c r="F38" s="43"/>
      <c r="G38" s="43"/>
    </row>
    <row r="39" spans="1:7" s="10" customFormat="1" ht="21">
      <c r="A39" s="74">
        <v>4</v>
      </c>
      <c r="B39" s="75" t="s">
        <v>19</v>
      </c>
      <c r="C39" s="76">
        <v>18</v>
      </c>
      <c r="D39" s="77" t="e">
        <f>C39/C$64</f>
        <v>#DIV/0!</v>
      </c>
      <c r="E39" s="78">
        <f>SUM(E40:E46)</f>
        <v>0</v>
      </c>
      <c r="F39" s="42"/>
      <c r="G39" s="44"/>
    </row>
    <row r="40" spans="1:7" s="11" customFormat="1" ht="28.8">
      <c r="A40" s="80"/>
      <c r="B40" s="79" t="s">
        <v>26</v>
      </c>
      <c r="C40" s="81">
        <v>3</v>
      </c>
      <c r="D40" s="82"/>
      <c r="E40" s="83">
        <f>F40</f>
        <v>0</v>
      </c>
      <c r="F40" s="46"/>
      <c r="G40" s="45" t="s">
        <v>100</v>
      </c>
    </row>
    <row r="41" spans="1:7" s="4" customFormat="1" ht="63">
      <c r="A41" s="85"/>
      <c r="B41" s="79" t="s">
        <v>72</v>
      </c>
      <c r="C41" s="86">
        <v>3</v>
      </c>
      <c r="D41" s="87"/>
      <c r="E41" s="88">
        <f t="shared" ref="E41:E46" si="0">IF(F41&gt;3,3,F41)</f>
        <v>0</v>
      </c>
      <c r="F41" s="46"/>
      <c r="G41" s="45" t="s">
        <v>54</v>
      </c>
    </row>
    <row r="42" spans="1:7" s="11" customFormat="1" ht="42">
      <c r="A42" s="80"/>
      <c r="B42" s="79" t="s">
        <v>73</v>
      </c>
      <c r="C42" s="81">
        <v>3</v>
      </c>
      <c r="D42" s="82"/>
      <c r="E42" s="88">
        <f t="shared" si="0"/>
        <v>0</v>
      </c>
      <c r="F42" s="46"/>
      <c r="G42" s="45" t="s">
        <v>54</v>
      </c>
    </row>
    <row r="43" spans="1:7" s="11" customFormat="1" ht="40.200000000000003" customHeight="1">
      <c r="A43" s="80"/>
      <c r="B43" s="89" t="s">
        <v>74</v>
      </c>
      <c r="C43" s="81">
        <v>3</v>
      </c>
      <c r="D43" s="82"/>
      <c r="E43" s="88">
        <f t="shared" si="0"/>
        <v>0</v>
      </c>
      <c r="F43" s="46"/>
      <c r="G43" s="45" t="s">
        <v>54</v>
      </c>
    </row>
    <row r="44" spans="1:7" s="11" customFormat="1" ht="26.4" customHeight="1">
      <c r="A44" s="80"/>
      <c r="B44" s="123" t="s">
        <v>111</v>
      </c>
      <c r="C44" s="124">
        <v>3</v>
      </c>
      <c r="D44" s="125"/>
      <c r="E44" s="126">
        <v>0</v>
      </c>
      <c r="F44" s="127"/>
      <c r="G44" s="128" t="s">
        <v>49</v>
      </c>
    </row>
    <row r="45" spans="1:7" s="11" customFormat="1" ht="42">
      <c r="A45" s="80"/>
      <c r="B45" s="79" t="s">
        <v>75</v>
      </c>
      <c r="C45" s="81">
        <v>3</v>
      </c>
      <c r="D45" s="82"/>
      <c r="E45" s="88">
        <f t="shared" si="0"/>
        <v>0</v>
      </c>
      <c r="F45" s="46"/>
      <c r="G45" s="45" t="s">
        <v>54</v>
      </c>
    </row>
    <row r="46" spans="1:7" s="11" customFormat="1" ht="42">
      <c r="A46" s="80"/>
      <c r="B46" s="90" t="s">
        <v>32</v>
      </c>
      <c r="C46" s="81">
        <v>3</v>
      </c>
      <c r="D46" s="82"/>
      <c r="E46" s="88">
        <f t="shared" si="0"/>
        <v>0</v>
      </c>
      <c r="F46" s="46"/>
      <c r="G46" s="45" t="s">
        <v>54</v>
      </c>
    </row>
    <row r="47" spans="1:7" s="11" customFormat="1" ht="21">
      <c r="A47" s="80"/>
      <c r="B47" s="90"/>
      <c r="C47" s="81"/>
      <c r="D47" s="82"/>
      <c r="E47" s="83"/>
      <c r="F47" s="43"/>
      <c r="G47" s="43"/>
    </row>
    <row r="48" spans="1:7" s="10" customFormat="1" ht="21">
      <c r="A48" s="74">
        <v>5</v>
      </c>
      <c r="B48" s="75" t="s">
        <v>21</v>
      </c>
      <c r="C48" s="76">
        <v>15</v>
      </c>
      <c r="D48" s="77" t="e">
        <f>C48/C$64</f>
        <v>#DIV/0!</v>
      </c>
      <c r="E48" s="78">
        <f>SUM(E49:E52)</f>
        <v>0</v>
      </c>
      <c r="F48" s="42"/>
      <c r="G48" s="44"/>
    </row>
    <row r="49" spans="1:7" s="11" customFormat="1" ht="28.8">
      <c r="A49" s="80"/>
      <c r="B49" s="79" t="s">
        <v>99</v>
      </c>
      <c r="C49" s="81">
        <v>3</v>
      </c>
      <c r="D49" s="82"/>
      <c r="E49" s="83">
        <f>F49</f>
        <v>0</v>
      </c>
      <c r="F49" s="46"/>
      <c r="G49" s="45" t="s">
        <v>93</v>
      </c>
    </row>
    <row r="50" spans="1:7" s="11" customFormat="1" ht="28.8">
      <c r="A50" s="80"/>
      <c r="B50" s="79" t="s">
        <v>76</v>
      </c>
      <c r="C50" s="81">
        <v>3</v>
      </c>
      <c r="D50" s="82"/>
      <c r="E50" s="83">
        <f>F50</f>
        <v>0</v>
      </c>
      <c r="F50" s="46"/>
      <c r="G50" s="45" t="s">
        <v>57</v>
      </c>
    </row>
    <row r="51" spans="1:7" s="11" customFormat="1" ht="42">
      <c r="A51" s="80"/>
      <c r="B51" s="79" t="s">
        <v>77</v>
      </c>
      <c r="C51" s="81">
        <v>3</v>
      </c>
      <c r="D51" s="82"/>
      <c r="E51" s="83">
        <f>IF(F51&gt;3,3,F51)</f>
        <v>0</v>
      </c>
      <c r="F51" s="46"/>
      <c r="G51" s="45" t="s">
        <v>58</v>
      </c>
    </row>
    <row r="52" spans="1:7" s="11" customFormat="1" ht="21">
      <c r="A52" s="80"/>
      <c r="B52" s="79" t="s">
        <v>98</v>
      </c>
      <c r="C52" s="81">
        <v>3</v>
      </c>
      <c r="D52" s="82"/>
      <c r="E52" s="83">
        <f>IF(F52&gt;3,3,F52)</f>
        <v>0</v>
      </c>
      <c r="F52" s="110"/>
      <c r="G52" s="45" t="s">
        <v>58</v>
      </c>
    </row>
    <row r="53" spans="1:7" s="11" customFormat="1" ht="21">
      <c r="A53" s="80"/>
      <c r="B53" s="79" t="s">
        <v>78</v>
      </c>
      <c r="C53" s="81">
        <v>2</v>
      </c>
      <c r="D53" s="82"/>
      <c r="E53" s="83">
        <f>IF(F53&gt;2,2,F53)</f>
        <v>0</v>
      </c>
      <c r="F53" s="110"/>
      <c r="G53" s="45" t="s">
        <v>58</v>
      </c>
    </row>
    <row r="54" spans="1:7" s="11" customFormat="1" ht="42">
      <c r="A54" s="80"/>
      <c r="B54" s="79" t="s">
        <v>79</v>
      </c>
      <c r="C54" s="81">
        <v>1</v>
      </c>
      <c r="D54" s="82"/>
      <c r="E54" s="83"/>
      <c r="F54" s="110"/>
      <c r="G54" s="45"/>
    </row>
    <row r="55" spans="1:7" s="11" customFormat="1" ht="21">
      <c r="A55" s="80"/>
      <c r="B55" s="79"/>
      <c r="C55" s="81"/>
      <c r="D55" s="82"/>
      <c r="E55" s="83"/>
      <c r="F55" s="43"/>
      <c r="G55" s="43"/>
    </row>
    <row r="56" spans="1:7" s="11" customFormat="1" ht="21">
      <c r="A56" s="74">
        <v>6</v>
      </c>
      <c r="B56" s="102" t="s">
        <v>80</v>
      </c>
      <c r="C56" s="81"/>
      <c r="D56" s="82"/>
      <c r="E56" s="83"/>
      <c r="F56" s="43"/>
      <c r="G56" s="43"/>
    </row>
    <row r="57" spans="1:7" s="11" customFormat="1" ht="21">
      <c r="A57" s="80"/>
      <c r="B57" s="79" t="s">
        <v>81</v>
      </c>
      <c r="C57" s="81"/>
      <c r="D57" s="82"/>
      <c r="E57" s="83"/>
      <c r="F57" s="110"/>
      <c r="G57" s="43" t="s">
        <v>59</v>
      </c>
    </row>
    <row r="58" spans="1:7" s="11" customFormat="1" ht="42">
      <c r="A58" s="80"/>
      <c r="B58" s="79" t="s">
        <v>82</v>
      </c>
      <c r="C58" s="81">
        <v>-1</v>
      </c>
      <c r="D58" s="82"/>
      <c r="E58" s="83">
        <f>F58</f>
        <v>0</v>
      </c>
      <c r="F58" s="110"/>
      <c r="G58" s="43" t="s">
        <v>59</v>
      </c>
    </row>
    <row r="59" spans="1:7" s="11" customFormat="1" ht="21">
      <c r="A59" s="80"/>
      <c r="B59" s="79"/>
      <c r="C59" s="81"/>
      <c r="D59" s="82"/>
      <c r="E59" s="83"/>
      <c r="F59" s="43"/>
      <c r="G59" s="43"/>
    </row>
    <row r="60" spans="1:7" s="10" customFormat="1" ht="21">
      <c r="A60" s="111">
        <v>7</v>
      </c>
      <c r="B60" s="75" t="s">
        <v>83</v>
      </c>
      <c r="C60" s="91"/>
      <c r="D60" s="77" t="e">
        <f>C60/C$64</f>
        <v>#DIV/0!</v>
      </c>
      <c r="E60" s="78"/>
      <c r="F60" s="42"/>
      <c r="G60" s="44"/>
    </row>
    <row r="61" spans="1:7" s="11" customFormat="1" ht="21">
      <c r="A61" s="80"/>
      <c r="B61" s="92" t="s">
        <v>46</v>
      </c>
      <c r="C61" s="81"/>
      <c r="D61" s="82"/>
      <c r="E61" s="83">
        <f>'Ocenenia 2020'!F54</f>
        <v>0</v>
      </c>
      <c r="F61" s="43"/>
      <c r="G61" s="43"/>
    </row>
    <row r="62" spans="1:7" s="11" customFormat="1" ht="21">
      <c r="A62" s="80"/>
      <c r="B62" s="93"/>
      <c r="C62" s="81"/>
      <c r="D62" s="82"/>
      <c r="E62" s="83"/>
      <c r="F62" s="43"/>
      <c r="G62" s="43"/>
    </row>
    <row r="63" spans="1:7" s="11" customFormat="1" ht="21">
      <c r="A63" s="80"/>
      <c r="B63" s="79"/>
      <c r="C63" s="81"/>
      <c r="D63" s="82"/>
      <c r="E63" s="83"/>
      <c r="F63" s="43"/>
      <c r="G63" s="43"/>
    </row>
    <row r="64" spans="1:7" s="11" customFormat="1" ht="21">
      <c r="A64" s="94"/>
      <c r="B64" s="95" t="s">
        <v>20</v>
      </c>
      <c r="C64" s="96"/>
      <c r="D64" s="97" t="e">
        <f>C64/C$64</f>
        <v>#DIV/0!</v>
      </c>
      <c r="E64" s="98">
        <f>E61+E48+E39+E30+E21+E16</f>
        <v>0</v>
      </c>
      <c r="F64" s="42"/>
      <c r="G64" s="43"/>
    </row>
    <row r="65" spans="1:6" ht="21">
      <c r="A65" s="3"/>
      <c r="B65" s="24"/>
      <c r="C65" s="19"/>
      <c r="D65" s="19"/>
      <c r="E65" s="18"/>
    </row>
    <row r="66" spans="1:6" ht="21">
      <c r="B66" s="22"/>
      <c r="C66" s="12"/>
      <c r="D66" s="12"/>
      <c r="E66" s="12"/>
    </row>
    <row r="67" spans="1:6" ht="54">
      <c r="A67" s="9"/>
      <c r="B67" s="27" t="s">
        <v>113</v>
      </c>
      <c r="C67" s="20"/>
      <c r="D67" s="20"/>
      <c r="E67" s="21"/>
    </row>
    <row r="68" spans="1:6" ht="21">
      <c r="A68" s="5"/>
      <c r="B68" s="22"/>
      <c r="C68" s="12"/>
      <c r="D68" s="12"/>
      <c r="E68" s="15"/>
    </row>
    <row r="69" spans="1:6" ht="409.5" customHeight="1">
      <c r="A69" s="7"/>
      <c r="B69" s="131" t="s">
        <v>114</v>
      </c>
      <c r="C69" s="132"/>
      <c r="D69" s="132"/>
      <c r="E69" s="133"/>
      <c r="F69" s="130"/>
    </row>
  </sheetData>
  <mergeCells count="1">
    <mergeCell ref="B69:E69"/>
  </mergeCells>
  <phoneticPr fontId="12" type="noConversion"/>
  <dataValidations count="6">
    <dataValidation type="whole" allowBlank="1" showInputMessage="1" showErrorMessage="1" sqref="E30">
      <formula1>0</formula1>
      <formula2>19</formula2>
    </dataValidation>
    <dataValidation type="decimal" allowBlank="1" showInputMessage="1" showErrorMessage="1" sqref="E16">
      <formula1>0</formula1>
      <formula2>40</formula2>
    </dataValidation>
    <dataValidation type="decimal" allowBlank="1" showInputMessage="1" showErrorMessage="1" sqref="E18">
      <formula1>0</formula1>
      <formula2>20</formula2>
    </dataValidation>
    <dataValidation type="whole" allowBlank="1" showInputMessage="1" showErrorMessage="1" sqref="E19">
      <formula1>0</formula1>
      <formula2>20</formula2>
    </dataValidation>
    <dataValidation type="whole" allowBlank="1" showInputMessage="1" showErrorMessage="1" sqref="E25:E26 E28 E22">
      <formula1>0</formula1>
      <formula2>5</formula2>
    </dataValidation>
    <dataValidation type="whole" allowBlank="1" showInputMessage="1" showErrorMessage="1" error="Nespravne zadana hodnota" sqref="E27">
      <formula1>0</formula1>
      <formula2>3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&amp;L&amp;D/&amp;T</oddFooter>
  </headerFooter>
  <rowBreaks count="1" manualBreakCount="1">
    <brk id="38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4"/>
  <sheetViews>
    <sheetView tabSelected="1" topLeftCell="A37" workbookViewId="0">
      <selection activeCell="C43" sqref="C43"/>
    </sheetView>
  </sheetViews>
  <sheetFormatPr defaultColWidth="9.109375" defaultRowHeight="13.8"/>
  <cols>
    <col min="1" max="1" width="9.109375" style="32"/>
    <col min="2" max="2" width="59.109375" style="32" customWidth="1"/>
    <col min="3" max="3" width="19.33203125" style="32" customWidth="1"/>
    <col min="4" max="4" width="13.44140625" style="32" customWidth="1"/>
    <col min="5" max="5" width="11.5546875" style="32" customWidth="1"/>
    <col min="6" max="6" width="19.109375" style="34" customWidth="1"/>
    <col min="7" max="7" width="9.109375" style="32"/>
    <col min="8" max="8" width="27.5546875" style="32" customWidth="1"/>
    <col min="9" max="16384" width="9.109375" style="32"/>
  </cols>
  <sheetData>
    <row r="1" spans="1:8" ht="66" customHeight="1" thickBot="1">
      <c r="B1" s="112" t="s">
        <v>107</v>
      </c>
      <c r="F1" s="39" t="s">
        <v>60</v>
      </c>
    </row>
    <row r="2" spans="1:8" ht="94.95" customHeight="1">
      <c r="A2" s="103">
        <v>1</v>
      </c>
      <c r="B2" s="33" t="s">
        <v>106</v>
      </c>
      <c r="C2" s="30" t="s">
        <v>0</v>
      </c>
      <c r="D2" s="30" t="s">
        <v>1</v>
      </c>
      <c r="E2" s="30" t="s">
        <v>2</v>
      </c>
      <c r="F2" s="35" t="s">
        <v>41</v>
      </c>
      <c r="H2" s="122" t="s">
        <v>108</v>
      </c>
    </row>
    <row r="3" spans="1:8" ht="15.75" customHeight="1">
      <c r="B3" s="101" t="s">
        <v>24</v>
      </c>
      <c r="C3" s="48"/>
      <c r="D3" s="48"/>
      <c r="E3" s="48"/>
      <c r="F3" s="49">
        <f>C3*10+D3*5+E3*2</f>
        <v>0</v>
      </c>
    </row>
    <row r="4" spans="1:8" ht="16.5" customHeight="1">
      <c r="B4" s="101" t="s">
        <v>10</v>
      </c>
      <c r="C4" s="48"/>
      <c r="D4" s="48"/>
      <c r="E4" s="48"/>
      <c r="F4" s="49">
        <f t="shared" ref="F4:F9" si="0">C4*10+D4*5+E4*2</f>
        <v>0</v>
      </c>
    </row>
    <row r="5" spans="1:8" ht="17.25" customHeight="1">
      <c r="B5" s="101" t="s">
        <v>33</v>
      </c>
      <c r="C5" s="48"/>
      <c r="D5" s="48"/>
      <c r="E5" s="48"/>
      <c r="F5" s="49">
        <f t="shared" si="0"/>
        <v>0</v>
      </c>
    </row>
    <row r="6" spans="1:8" ht="17.25" customHeight="1">
      <c r="B6" s="101" t="s">
        <v>11</v>
      </c>
      <c r="C6" s="48"/>
      <c r="D6" s="48"/>
      <c r="E6" s="48"/>
      <c r="F6" s="49">
        <f t="shared" si="0"/>
        <v>0</v>
      </c>
    </row>
    <row r="7" spans="1:8" ht="17.25" customHeight="1">
      <c r="B7" s="101" t="s">
        <v>12</v>
      </c>
      <c r="C7" s="48"/>
      <c r="D7" s="48"/>
      <c r="E7" s="48"/>
      <c r="F7" s="49">
        <f t="shared" si="0"/>
        <v>0</v>
      </c>
    </row>
    <row r="8" spans="1:8" ht="17.25" customHeight="1">
      <c r="B8" s="101" t="s">
        <v>13</v>
      </c>
      <c r="C8" s="48"/>
      <c r="D8" s="48"/>
      <c r="E8" s="48"/>
      <c r="F8" s="49">
        <f t="shared" si="0"/>
        <v>0</v>
      </c>
    </row>
    <row r="9" spans="1:8" ht="17.25" customHeight="1">
      <c r="B9" s="101" t="s">
        <v>63</v>
      </c>
      <c r="C9" s="48"/>
      <c r="D9" s="48"/>
      <c r="E9" s="48"/>
      <c r="F9" s="49">
        <f t="shared" si="0"/>
        <v>0</v>
      </c>
    </row>
    <row r="10" spans="1:8" ht="49.2" customHeight="1">
      <c r="A10" s="139"/>
      <c r="B10" s="136" t="s">
        <v>94</v>
      </c>
      <c r="C10" s="140"/>
      <c r="D10" s="140"/>
      <c r="E10" s="140"/>
      <c r="F10" s="134"/>
    </row>
    <row r="11" spans="1:8" ht="16.5" customHeight="1">
      <c r="A11" s="139"/>
      <c r="B11" s="137"/>
      <c r="C11" s="141"/>
      <c r="D11" s="141"/>
      <c r="E11" s="141"/>
      <c r="F11" s="135"/>
    </row>
    <row r="12" spans="1:8" ht="0.6" customHeight="1">
      <c r="B12" s="138"/>
      <c r="C12" s="48"/>
      <c r="D12" s="48"/>
      <c r="E12" s="48"/>
      <c r="F12" s="49">
        <f t="shared" ref="F12" si="1">C12*4+D12*2</f>
        <v>0</v>
      </c>
    </row>
    <row r="13" spans="1:8" ht="16.5" customHeight="1">
      <c r="B13" s="120" t="s">
        <v>14</v>
      </c>
      <c r="C13" s="48"/>
      <c r="D13" s="48"/>
      <c r="E13" s="48"/>
      <c r="F13" s="49">
        <f>C13*5+D13*3</f>
        <v>0</v>
      </c>
    </row>
    <row r="14" spans="1:8" ht="33" customHeight="1">
      <c r="B14" s="121" t="s">
        <v>96</v>
      </c>
      <c r="C14" s="48"/>
      <c r="D14" s="48"/>
      <c r="E14" s="48"/>
      <c r="F14" s="49">
        <f t="shared" ref="F14:F22" si="2">C14*5+D14*3</f>
        <v>0</v>
      </c>
    </row>
    <row r="15" spans="1:8" ht="16.5" customHeight="1">
      <c r="B15" s="50" t="s">
        <v>15</v>
      </c>
      <c r="C15" s="48"/>
      <c r="D15" s="48"/>
      <c r="E15" s="48"/>
      <c r="F15" s="49">
        <f t="shared" si="2"/>
        <v>0</v>
      </c>
    </row>
    <row r="16" spans="1:8" ht="16.5" customHeight="1">
      <c r="B16" s="50" t="s">
        <v>27</v>
      </c>
      <c r="C16" s="48"/>
      <c r="D16" s="48"/>
      <c r="E16" s="48"/>
      <c r="F16" s="49">
        <f t="shared" si="2"/>
        <v>0</v>
      </c>
    </row>
    <row r="17" spans="1:8" ht="15">
      <c r="B17" s="52" t="s">
        <v>34</v>
      </c>
      <c r="C17" s="48"/>
      <c r="D17" s="48"/>
      <c r="E17" s="48"/>
      <c r="F17" s="49">
        <f t="shared" si="2"/>
        <v>0</v>
      </c>
    </row>
    <row r="18" spans="1:8" ht="15">
      <c r="B18" s="52" t="s">
        <v>35</v>
      </c>
      <c r="C18" s="48"/>
      <c r="D18" s="48"/>
      <c r="E18" s="48"/>
      <c r="F18" s="49">
        <f t="shared" si="2"/>
        <v>0</v>
      </c>
    </row>
    <row r="19" spans="1:8" ht="15">
      <c r="B19" s="52" t="s">
        <v>84</v>
      </c>
      <c r="C19" s="48"/>
      <c r="D19" s="48"/>
      <c r="E19" s="48"/>
      <c r="F19" s="49">
        <f t="shared" si="2"/>
        <v>0</v>
      </c>
    </row>
    <row r="20" spans="1:8" ht="15">
      <c r="B20" s="52" t="s">
        <v>36</v>
      </c>
      <c r="C20" s="48"/>
      <c r="D20" s="48"/>
      <c r="E20" s="48"/>
      <c r="F20" s="49">
        <f t="shared" si="2"/>
        <v>0</v>
      </c>
    </row>
    <row r="21" spans="1:8" ht="15">
      <c r="B21" s="50" t="s">
        <v>37</v>
      </c>
      <c r="C21" s="48"/>
      <c r="D21" s="48"/>
      <c r="E21" s="48"/>
      <c r="F21" s="49">
        <f t="shared" si="2"/>
        <v>0</v>
      </c>
    </row>
    <row r="22" spans="1:8" ht="15">
      <c r="B22" s="50" t="s">
        <v>64</v>
      </c>
      <c r="C22" s="48"/>
      <c r="D22" s="48"/>
      <c r="E22" s="48"/>
      <c r="F22" s="49">
        <f t="shared" si="2"/>
        <v>0</v>
      </c>
    </row>
    <row r="23" spans="1:8">
      <c r="A23" s="32" t="s">
        <v>45</v>
      </c>
      <c r="F23" s="38">
        <f>SUM(F3:F22)</f>
        <v>0</v>
      </c>
    </row>
    <row r="24" spans="1:8" ht="41.4" customHeight="1">
      <c r="A24" s="103">
        <v>2</v>
      </c>
      <c r="B24" s="104" t="s">
        <v>85</v>
      </c>
      <c r="C24" s="30" t="s">
        <v>0</v>
      </c>
      <c r="H24" s="57" t="s">
        <v>61</v>
      </c>
    </row>
    <row r="25" spans="1:8" ht="14.4">
      <c r="B25" s="53" t="s">
        <v>52</v>
      </c>
      <c r="C25" s="48"/>
      <c r="F25" s="34">
        <f>C25*6</f>
        <v>0</v>
      </c>
    </row>
    <row r="26" spans="1:8" ht="14.4">
      <c r="B26" s="53" t="s">
        <v>52</v>
      </c>
      <c r="C26" s="48"/>
      <c r="F26" s="34">
        <f t="shared" ref="F26:F31" si="3">C26*6</f>
        <v>0</v>
      </c>
    </row>
    <row r="27" spans="1:8" ht="14.4">
      <c r="B27" s="53" t="s">
        <v>52</v>
      </c>
      <c r="C27" s="48"/>
      <c r="F27" s="34">
        <f t="shared" si="3"/>
        <v>0</v>
      </c>
    </row>
    <row r="28" spans="1:8" ht="14.4">
      <c r="B28" s="53" t="s">
        <v>52</v>
      </c>
      <c r="C28" s="48"/>
      <c r="F28" s="34">
        <f t="shared" si="3"/>
        <v>0</v>
      </c>
    </row>
    <row r="29" spans="1:8" ht="14.4">
      <c r="B29" s="53" t="s">
        <v>52</v>
      </c>
      <c r="C29" s="48"/>
      <c r="F29" s="34">
        <f t="shared" si="3"/>
        <v>0</v>
      </c>
    </row>
    <row r="30" spans="1:8" ht="14.4">
      <c r="B30" s="53" t="s">
        <v>52</v>
      </c>
      <c r="C30" s="48"/>
      <c r="F30" s="34">
        <f t="shared" si="3"/>
        <v>0</v>
      </c>
    </row>
    <row r="31" spans="1:8" ht="14.4">
      <c r="B31" s="53" t="s">
        <v>52</v>
      </c>
      <c r="C31" s="48"/>
      <c r="F31" s="34">
        <f t="shared" si="3"/>
        <v>0</v>
      </c>
    </row>
    <row r="32" spans="1:8">
      <c r="A32" s="32" t="s">
        <v>45</v>
      </c>
      <c r="F32" s="119">
        <f>SUM(F25:F31)</f>
        <v>0</v>
      </c>
    </row>
    <row r="33" spans="1:8" ht="17.399999999999999">
      <c r="A33" s="34">
        <v>3</v>
      </c>
      <c r="B33" s="28" t="s">
        <v>115</v>
      </c>
      <c r="C33" s="31" t="s">
        <v>4</v>
      </c>
      <c r="D33" s="29" t="s">
        <v>3</v>
      </c>
    </row>
    <row r="34" spans="1:8" ht="46.2">
      <c r="A34" s="32" t="s">
        <v>45</v>
      </c>
      <c r="C34" s="48"/>
      <c r="D34" s="48"/>
      <c r="F34" s="38">
        <f>C34*4+D34*2</f>
        <v>0</v>
      </c>
      <c r="H34" s="114" t="s">
        <v>95</v>
      </c>
    </row>
    <row r="35" spans="1:8" ht="67.8">
      <c r="A35" s="103">
        <v>4</v>
      </c>
      <c r="B35" s="33" t="s">
        <v>86</v>
      </c>
      <c r="C35" s="30" t="s">
        <v>0</v>
      </c>
      <c r="D35" s="30" t="s">
        <v>44</v>
      </c>
    </row>
    <row r="36" spans="1:8" ht="15">
      <c r="B36" s="51" t="s">
        <v>38</v>
      </c>
      <c r="C36" s="48"/>
      <c r="D36" s="48"/>
      <c r="F36" s="34">
        <f>C36*2+D36*1</f>
        <v>0</v>
      </c>
    </row>
    <row r="37" spans="1:8" ht="15">
      <c r="B37" s="51" t="s">
        <v>39</v>
      </c>
      <c r="C37" s="48"/>
      <c r="D37" s="48"/>
      <c r="F37" s="34">
        <f t="shared" ref="F37:F40" si="4">C37*2+D37*1</f>
        <v>0</v>
      </c>
    </row>
    <row r="38" spans="1:8" ht="15">
      <c r="B38" s="51" t="s">
        <v>40</v>
      </c>
      <c r="C38" s="48"/>
      <c r="D38" s="48"/>
      <c r="F38" s="34">
        <f t="shared" si="4"/>
        <v>0</v>
      </c>
    </row>
    <row r="39" spans="1:8" ht="15">
      <c r="B39" s="51" t="s">
        <v>87</v>
      </c>
      <c r="C39" s="48"/>
      <c r="D39" s="48"/>
      <c r="F39" s="34">
        <f t="shared" si="4"/>
        <v>0</v>
      </c>
    </row>
    <row r="40" spans="1:8" ht="15">
      <c r="B40" s="51" t="s">
        <v>88</v>
      </c>
      <c r="C40" s="48"/>
      <c r="D40" s="48"/>
      <c r="F40" s="34">
        <f t="shared" si="4"/>
        <v>0</v>
      </c>
    </row>
    <row r="41" spans="1:8">
      <c r="A41" s="32" t="s">
        <v>45</v>
      </c>
      <c r="C41" s="54"/>
      <c r="D41" s="54"/>
      <c r="F41" s="38">
        <f>SUM(F36:F40)</f>
        <v>0</v>
      </c>
    </row>
    <row r="42" spans="1:8" ht="15">
      <c r="A42" s="34">
        <v>5</v>
      </c>
      <c r="B42" s="106"/>
      <c r="C42" s="143">
        <v>0</v>
      </c>
      <c r="D42" s="142"/>
      <c r="F42" s="115">
        <f>C42</f>
        <v>0</v>
      </c>
    </row>
    <row r="43" spans="1:8" ht="17.399999999999999">
      <c r="B43" s="106" t="s">
        <v>89</v>
      </c>
      <c r="C43" s="144"/>
      <c r="D43" s="117"/>
      <c r="F43" s="115">
        <f t="shared" ref="F43:F44" si="5">C43</f>
        <v>0</v>
      </c>
    </row>
    <row r="44" spans="1:8" ht="17.399999999999999">
      <c r="B44" s="106" t="s">
        <v>90</v>
      </c>
      <c r="C44" s="116"/>
      <c r="D44" s="117"/>
      <c r="F44" s="115">
        <f t="shared" si="5"/>
        <v>0</v>
      </c>
    </row>
    <row r="45" spans="1:8">
      <c r="C45" s="54"/>
      <c r="D45" s="54"/>
      <c r="F45" s="38">
        <f>SUM(F42:F44)</f>
        <v>0</v>
      </c>
    </row>
    <row r="47" spans="1:8" ht="17.399999999999999">
      <c r="A47" s="34">
        <v>6</v>
      </c>
      <c r="B47" s="107" t="s">
        <v>91</v>
      </c>
      <c r="C47" s="32" t="s">
        <v>42</v>
      </c>
    </row>
    <row r="48" spans="1:8" ht="15.6">
      <c r="B48" s="105" t="s">
        <v>109</v>
      </c>
      <c r="C48" s="48"/>
      <c r="D48" s="113"/>
      <c r="F48" s="34">
        <f>IF(C48&gt;5,5,C48)</f>
        <v>0</v>
      </c>
    </row>
    <row r="49" spans="1:6" ht="14.4">
      <c r="B49" s="108"/>
      <c r="C49" s="109"/>
    </row>
    <row r="50" spans="1:6" ht="14.4">
      <c r="B50" s="108"/>
      <c r="C50" s="109"/>
    </row>
    <row r="51" spans="1:6">
      <c r="C51" s="109"/>
    </row>
    <row r="52" spans="1:6">
      <c r="A52" s="32" t="s">
        <v>45</v>
      </c>
      <c r="F52" s="38">
        <f>SUM(F48:F51)</f>
        <v>0</v>
      </c>
    </row>
    <row r="54" spans="1:6">
      <c r="B54" s="36" t="s">
        <v>43</v>
      </c>
      <c r="F54" s="37">
        <f>F23+F32+F34+F41+F52+F44</f>
        <v>0</v>
      </c>
    </row>
  </sheetData>
  <mergeCells count="6">
    <mergeCell ref="F10:F11"/>
    <mergeCell ref="B10:B12"/>
    <mergeCell ref="A10:A11"/>
    <mergeCell ref="C10:C11"/>
    <mergeCell ref="D10:D11"/>
    <mergeCell ref="E10:E11"/>
  </mergeCells>
  <phoneticPr fontId="1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Vinárstvo roka 2020</vt:lpstr>
      <vt:lpstr>Ocenenia 2020</vt:lpstr>
      <vt:lpstr>'Vinárstvo roka 2020'!Oblasť_tlače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vajcin</dc:creator>
  <cp:lastModifiedBy>Ta</cp:lastModifiedBy>
  <cp:lastPrinted>2014-01-14T15:16:09Z</cp:lastPrinted>
  <dcterms:created xsi:type="dcterms:W3CDTF">2013-11-25T10:40:41Z</dcterms:created>
  <dcterms:modified xsi:type="dcterms:W3CDTF">2020-02-25T13:36:52Z</dcterms:modified>
</cp:coreProperties>
</file>